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8" windowWidth="15576" windowHeight="11700"/>
  </bookViews>
  <sheets>
    <sheet name="Base Case" sheetId="1" r:id="rId1"/>
    <sheet name="Efficient Case" sheetId="2" r:id="rId2"/>
    <sheet name="Quote Summary" sheetId="3" r:id="rId3"/>
    <sheet name="Financial Analysis" sheetId="4" r:id="rId4"/>
    <sheet name="Costs" sheetId="5" r:id="rId5"/>
  </sheets>
  <calcPr calcId="145621"/>
</workbook>
</file>

<file path=xl/calcChain.xml><?xml version="1.0" encoding="utf-8"?>
<calcChain xmlns="http://schemas.openxmlformats.org/spreadsheetml/2006/main">
  <c r="E3" i="5" l="1"/>
  <c r="D3" i="5"/>
  <c r="B3" i="5"/>
  <c r="A3" i="5"/>
  <c r="F4" i="4"/>
  <c r="E4" i="4"/>
  <c r="B4" i="4"/>
  <c r="A4" i="4"/>
  <c r="E5" i="3"/>
  <c r="D5" i="3"/>
  <c r="B5" i="3"/>
  <c r="A5" i="3"/>
  <c r="B3" i="2"/>
  <c r="D3" i="2"/>
  <c r="A3" i="2"/>
  <c r="E30" i="3" l="1"/>
  <c r="C15" i="1" l="1"/>
  <c r="C27" i="1"/>
  <c r="C21" i="1"/>
  <c r="G15" i="1" l="1"/>
  <c r="C26" i="5" l="1"/>
  <c r="F20" i="4" s="1"/>
  <c r="C25" i="2"/>
  <c r="G25" i="2" s="1"/>
  <c r="C19" i="2"/>
  <c r="G19" i="2" s="1"/>
  <c r="G27" i="1"/>
  <c r="G21" i="1"/>
  <c r="G29" i="1" s="1"/>
  <c r="C1" i="5"/>
  <c r="B1" i="4"/>
  <c r="C1" i="3"/>
  <c r="C1" i="2"/>
  <c r="E12" i="3" l="1"/>
  <c r="F6" i="4" l="1"/>
  <c r="E23" i="3"/>
  <c r="G27" i="2" l="1"/>
  <c r="G28" i="2" s="1"/>
  <c r="F10" i="4"/>
  <c r="F14" i="4" s="1"/>
  <c r="F16" i="4" l="1"/>
  <c r="F18" i="4" s="1"/>
  <c r="C22" i="5" s="1"/>
  <c r="F25" i="3"/>
  <c r="G30" i="1"/>
  <c r="F14" i="3"/>
  <c r="F27" i="3" l="1"/>
  <c r="F28" i="3" s="1"/>
  <c r="F30" i="3" s="1"/>
  <c r="F22" i="4" l="1"/>
  <c r="C28" i="5" s="1"/>
  <c r="C24" i="5" s="1"/>
  <c r="F24" i="4" s="1"/>
  <c r="F28" i="4" s="1"/>
  <c r="F26" i="4" l="1"/>
  <c r="F30" i="4"/>
</calcChain>
</file>

<file path=xl/sharedStrings.xml><?xml version="1.0" encoding="utf-8"?>
<sst xmlns="http://schemas.openxmlformats.org/spreadsheetml/2006/main" count="172" uniqueCount="104">
  <si>
    <t>BASE CASE</t>
  </si>
  <si>
    <t xml:space="preserve">MODEL </t>
  </si>
  <si>
    <t>Percent pwr</t>
  </si>
  <si>
    <t>kw</t>
  </si>
  <si>
    <t>hours</t>
  </si>
  <si>
    <t>=</t>
  </si>
  <si>
    <t>kwh</t>
  </si>
  <si>
    <t xml:space="preserve"> </t>
  </si>
  <si>
    <t>DAILY AVERAGE LOAD</t>
  </si>
  <si>
    <t>Daily Average Load  CFM,  Hours</t>
  </si>
  <si>
    <t>Daily High Average Load  CFM  Hours</t>
  </si>
  <si>
    <t>Daily Low Average Load  CFM  Hours</t>
  </si>
  <si>
    <t>EFFICIENT CASE</t>
  </si>
  <si>
    <t>PRICE</t>
  </si>
  <si>
    <t>TOTAL BASE</t>
  </si>
  <si>
    <t>ENERGY EFFICIENT CASE</t>
  </si>
  <si>
    <t>TOTAL EFFICIENT CASE</t>
  </si>
  <si>
    <t>LIFETIME KW SAVED</t>
  </si>
  <si>
    <t>INCREMENTAL DIFFERENCE</t>
  </si>
  <si>
    <t>Equipment Discription</t>
  </si>
  <si>
    <t>cost per lifetime kwh saved</t>
  </si>
  <si>
    <t>QUOTE SUMMARY</t>
  </si>
  <si>
    <t>Material &amp; Labor Charges:</t>
  </si>
  <si>
    <t xml:space="preserve">   this may be incremental charges</t>
  </si>
  <si>
    <t xml:space="preserve">   between efficient and base cases</t>
  </si>
  <si>
    <t>Project Cost</t>
  </si>
  <si>
    <t>Other Charges (specify)</t>
  </si>
  <si>
    <t>add CT sales tax (6.35%)</t>
  </si>
  <si>
    <t>tax exempt</t>
  </si>
  <si>
    <t>Total Project Cost</t>
  </si>
  <si>
    <t>subtract anticipated utility rebate (40% before tax)</t>
  </si>
  <si>
    <t>Net Project Cost</t>
  </si>
  <si>
    <t>Calculated kW demand reduction per month:</t>
  </si>
  <si>
    <t>kW</t>
  </si>
  <si>
    <t>Calculated kWh reduction per year:</t>
  </si>
  <si>
    <t>kWh</t>
  </si>
  <si>
    <t>Annual Electric Cost Savings:</t>
  </si>
  <si>
    <t>Simple Payback (years):</t>
  </si>
  <si>
    <t>years</t>
  </si>
  <si>
    <t>per year</t>
  </si>
  <si>
    <t>Return-on-investment(%)</t>
  </si>
  <si>
    <t>percent</t>
  </si>
  <si>
    <t>$ Lost per month while waiting:</t>
  </si>
  <si>
    <t>per month</t>
  </si>
  <si>
    <t>Note:  Anticipated Utility Rebate = (Project Cost) x (0.40)</t>
  </si>
  <si>
    <t xml:space="preserve">              Utility demand charge x 12 months per year)</t>
  </si>
  <si>
    <t xml:space="preserve">             Return-on-Investment (%) = (Annual Electricity Cost Savings/Net Projected Cost) x 100</t>
  </si>
  <si>
    <t xml:space="preserve">             $ Lost per Month While Waiting = Annual Electricity Cost Savings / 12 months</t>
  </si>
  <si>
    <t>Electric Service Rates (Simplified):</t>
  </si>
  <si>
    <t>Enter Customer's kW Demand Charge:</t>
  </si>
  <si>
    <t>Enter Customer's kWh Rate Charge</t>
  </si>
  <si>
    <t>Net Projected Costs:</t>
  </si>
  <si>
    <t>Annual Electricity Cost Savings:</t>
  </si>
  <si>
    <t>kW Demand Reduction (per month):</t>
  </si>
  <si>
    <t>kWh Reduced (per year):</t>
  </si>
  <si>
    <t>X</t>
  </si>
  <si>
    <t>15 YEARS</t>
  </si>
  <si>
    <t>Rate 3 (Small Gen Service):</t>
  </si>
  <si>
    <t>Rate 4 (Large Gen Service):</t>
  </si>
  <si>
    <t>Rate 5 (Primary Service):</t>
  </si>
  <si>
    <t>Rate 8 (Small Municipal Service):</t>
  </si>
  <si>
    <t>Rate 9 (Large Municipal Service):</t>
  </si>
  <si>
    <t>Rate 3-M(Small Gen Service - Manufacturer):</t>
  </si>
  <si>
    <t>Rate 4-M (Large Gen Service - Manufacturer):</t>
  </si>
  <si>
    <t>Rate 4-R (Large Gen Service - Residential):</t>
  </si>
  <si>
    <t>Rate 5-M (Primary Service-Manufacturer):</t>
  </si>
  <si>
    <t>Rate 5-R (Primary Service-Residential):</t>
  </si>
  <si>
    <t xml:space="preserve">($0.1219 x KWh) per month  </t>
  </si>
  <si>
    <t>Financial Analysis for Air Dryer</t>
  </si>
  <si>
    <t>Full Load (kW)</t>
  </si>
  <si>
    <t>EQUIPMENT DESCRIPTION</t>
  </si>
  <si>
    <t>Baseline Compressor</t>
  </si>
  <si>
    <t>Efficient Compressor</t>
  </si>
  <si>
    <t>Fan Motor</t>
  </si>
  <si>
    <t>FAN MOTOR:</t>
  </si>
  <si>
    <t>AIR COMPRESSOR</t>
  </si>
  <si>
    <t>DAILY AVERAGE LOADING #1</t>
  </si>
  <si>
    <t>DAILY AVERAGE LOADING #2</t>
  </si>
  <si>
    <t>Equipment Full Load Ratings</t>
  </si>
  <si>
    <t>300 CFM@100 PSIG</t>
  </si>
  <si>
    <t>266 CFM@125 PSIG</t>
  </si>
  <si>
    <t>ANNUAL KWH CONSUMPTION</t>
  </si>
  <si>
    <t>LIFETIME KWH CONSUMPTION (15 YEARS)</t>
  </si>
  <si>
    <t>ANNUAL KWH SAVINGS</t>
  </si>
  <si>
    <t xml:space="preserve">          Annual Electricyt Cost Savings = kWh cost savings per year + (kW demand reduction per month x</t>
  </si>
  <si>
    <t xml:space="preserve">          Simple Payback (years) = (Project Cost - Utility rebate)/ Annual Electricty Cost Savings</t>
  </si>
  <si>
    <t>Fixed Speed Rotary Screw</t>
  </si>
  <si>
    <t>Variable Speed Rotary Screw</t>
  </si>
  <si>
    <t>($0.1282 x KWh) per month</t>
  </si>
  <si>
    <t>($0.1234 x KWh) per month</t>
  </si>
  <si>
    <t>($0.12724 x KWh) per month</t>
  </si>
  <si>
    <t>[$0.06750 x KWh  +  $14.83 x KW (Demand Charge)] per month</t>
  </si>
  <si>
    <t>[$0.06750 x KWh  +  $14.70 x KW (Demand Charge)] per month</t>
  </si>
  <si>
    <t>[$0.06750 x KWh  +  $14.80 x KW (Demand Charge)] per month</t>
  </si>
  <si>
    <t>[$0.0504 x KWh  +  $21.14 x KW (Demand Charge)] per month</t>
  </si>
  <si>
    <t>[$0.0504 x KWh  +  $19.61 x KW (Demand Charge)] per month</t>
  </si>
  <si>
    <t>[$0.0504 x KWh  +  $20.83 x KW (Demand Charge)] per month</t>
  </si>
  <si>
    <t xml:space="preserve">[$0.0635 x KWh  +  $14.80 x KW (Demand Charge)] per month  </t>
  </si>
  <si>
    <t>Customer Name:</t>
  </si>
  <si>
    <t>Customer ABC</t>
  </si>
  <si>
    <t>Customer Address:</t>
  </si>
  <si>
    <t>Main Street, Anytown, USA</t>
  </si>
  <si>
    <t>Rate 3-R (Small Gen Service - Residential)</t>
  </si>
  <si>
    <t>Process Equipment Proposal - Air Compressor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</si>
</sst>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&quot;$&quot;#,##0.000000"/>
    <numFmt numFmtId="166" formatCode="0.0%"/>
    <numFmt numFmtId="167" formatCode="#,##0.0000"/>
    <numFmt numFmtId="168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0"/>
      <name val="Arial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41" fontId="0" fillId="0" borderId="0" xfId="0" applyNumberFormat="1"/>
    <xf numFmtId="4" fontId="0" fillId="0" borderId="0" xfId="0" applyNumberFormat="1"/>
    <xf numFmtId="0" fontId="1" fillId="0" borderId="0" xfId="0" applyFont="1"/>
    <xf numFmtId="0" fontId="4" fillId="0" borderId="0" xfId="0" applyFont="1"/>
    <xf numFmtId="9" fontId="0" fillId="0" borderId="0" xfId="0" applyNumberFormat="1"/>
    <xf numFmtId="164" fontId="0" fillId="0" borderId="0" xfId="0" applyNumberFormat="1"/>
    <xf numFmtId="164" fontId="4" fillId="0" borderId="0" xfId="0" applyNumberFormat="1" applyFont="1"/>
    <xf numFmtId="164" fontId="0" fillId="0" borderId="0" xfId="0" applyNumberFormat="1" applyAlignment="1">
      <alignment horizontal="center" vertical="center"/>
    </xf>
    <xf numFmtId="164" fontId="5" fillId="0" borderId="0" xfId="0" applyNumberFormat="1" applyFont="1"/>
    <xf numFmtId="3" fontId="0" fillId="0" borderId="0" xfId="0" applyNumberFormat="1"/>
    <xf numFmtId="0" fontId="6" fillId="0" borderId="0" xfId="0" applyFont="1"/>
    <xf numFmtId="0" fontId="7" fillId="0" borderId="0" xfId="0" applyFont="1"/>
    <xf numFmtId="0" fontId="0" fillId="0" borderId="1" xfId="0" applyBorder="1"/>
    <xf numFmtId="0" fontId="0" fillId="0" borderId="0" xfId="0" applyBorder="1"/>
    <xf numFmtId="0" fontId="8" fillId="0" borderId="0" xfId="0" applyFont="1"/>
    <xf numFmtId="164" fontId="0" fillId="0" borderId="2" xfId="0" applyNumberFormat="1" applyBorder="1"/>
    <xf numFmtId="164" fontId="0" fillId="0" borderId="1" xfId="0" applyNumberFormat="1" applyBorder="1"/>
    <xf numFmtId="10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165" fontId="0" fillId="0" borderId="1" xfId="0" applyNumberFormat="1" applyBorder="1"/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5" fillId="0" borderId="0" xfId="0" applyFont="1" applyProtection="1"/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vertical="top" wrapText="1"/>
      <protection locked="0"/>
    </xf>
    <xf numFmtId="0" fontId="12" fillId="0" borderId="0" xfId="0" applyFont="1"/>
    <xf numFmtId="0" fontId="0" fillId="0" borderId="3" xfId="0" applyBorder="1"/>
    <xf numFmtId="0" fontId="0" fillId="0" borderId="4" xfId="0" applyBorder="1"/>
    <xf numFmtId="164" fontId="0" fillId="0" borderId="5" xfId="0" applyNumberFormat="1" applyBorder="1"/>
    <xf numFmtId="0" fontId="0" fillId="0" borderId="0" xfId="0" applyAlignment="1">
      <alignment wrapText="1"/>
    </xf>
    <xf numFmtId="0" fontId="5" fillId="0" borderId="0" xfId="0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0" fillId="0" borderId="0" xfId="0" applyFont="1"/>
    <xf numFmtId="9" fontId="0" fillId="0" borderId="0" xfId="1" applyFont="1"/>
    <xf numFmtId="0" fontId="5" fillId="0" borderId="0" xfId="0" applyFont="1"/>
    <xf numFmtId="0" fontId="13" fillId="0" borderId="0" xfId="0" applyFont="1"/>
    <xf numFmtId="0" fontId="5" fillId="0" borderId="0" xfId="0" applyFont="1" applyAlignment="1">
      <alignment horizontal="right"/>
    </xf>
    <xf numFmtId="166" fontId="0" fillId="0" borderId="0" xfId="0" applyNumberFormat="1"/>
    <xf numFmtId="0" fontId="14" fillId="0" borderId="0" xfId="0" applyFont="1"/>
    <xf numFmtId="164" fontId="1" fillId="0" borderId="0" xfId="0" applyNumberFormat="1" applyFont="1"/>
    <xf numFmtId="164" fontId="3" fillId="0" borderId="6" xfId="0" applyNumberFormat="1" applyFont="1" applyBorder="1" applyAlignment="1">
      <alignment wrapText="1"/>
    </xf>
    <xf numFmtId="41" fontId="0" fillId="0" borderId="7" xfId="0" applyNumberFormat="1" applyBorder="1"/>
    <xf numFmtId="0" fontId="0" fillId="0" borderId="8" xfId="0" applyBorder="1"/>
    <xf numFmtId="0" fontId="1" fillId="0" borderId="6" xfId="0" applyFont="1" applyBorder="1" applyAlignment="1">
      <alignment wrapText="1"/>
    </xf>
    <xf numFmtId="4" fontId="0" fillId="0" borderId="7" xfId="0" applyNumberFormat="1" applyBorder="1"/>
    <xf numFmtId="0" fontId="0" fillId="0" borderId="7" xfId="0" applyNumberFormat="1" applyBorder="1"/>
    <xf numFmtId="0" fontId="3" fillId="0" borderId="6" xfId="0" applyFont="1" applyBorder="1" applyAlignment="1">
      <alignment wrapText="1"/>
    </xf>
    <xf numFmtId="1" fontId="0" fillId="0" borderId="8" xfId="0" applyNumberFormat="1" applyBorder="1"/>
    <xf numFmtId="167" fontId="4" fillId="0" borderId="0" xfId="0" applyNumberFormat="1" applyFont="1"/>
    <xf numFmtId="3" fontId="5" fillId="0" borderId="8" xfId="0" applyNumberFormat="1" applyFont="1" applyBorder="1"/>
    <xf numFmtId="168" fontId="0" fillId="0" borderId="1" xfId="2" applyNumberFormat="1" applyFont="1" applyBorder="1"/>
    <xf numFmtId="0" fontId="0" fillId="0" borderId="0" xfId="0" applyAlignment="1"/>
    <xf numFmtId="0" fontId="1" fillId="0" borderId="0" xfId="0" applyFont="1" applyAlignme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K3" sqref="K3"/>
    </sheetView>
  </sheetViews>
  <sheetFormatPr defaultRowHeight="14.4" x14ac:dyDescent="0.3"/>
  <cols>
    <col min="1" max="1" width="9.44140625" customWidth="1"/>
    <col min="2" max="2" width="17.109375" customWidth="1"/>
    <col min="4" max="4" width="10.44140625" customWidth="1"/>
    <col min="6" max="6" width="27.33203125" customWidth="1"/>
    <col min="7" max="7" width="12" bestFit="1" customWidth="1"/>
  </cols>
  <sheetData>
    <row r="1" spans="1:8" ht="18" x14ac:dyDescent="0.35">
      <c r="C1" s="35" t="s">
        <v>103</v>
      </c>
    </row>
    <row r="2" spans="1:8" ht="28.8" x14ac:dyDescent="0.3">
      <c r="A2" s="41" t="s">
        <v>98</v>
      </c>
      <c r="B2" t="s">
        <v>99</v>
      </c>
      <c r="D2" s="41" t="s">
        <v>100</v>
      </c>
      <c r="E2" t="s">
        <v>101</v>
      </c>
    </row>
    <row r="4" spans="1:8" x14ac:dyDescent="0.3">
      <c r="C4" s="45" t="s">
        <v>0</v>
      </c>
      <c r="D4" s="7"/>
    </row>
    <row r="5" spans="1:8" ht="31.5" customHeight="1" x14ac:dyDescent="0.3">
      <c r="B5" s="41" t="s">
        <v>70</v>
      </c>
      <c r="C5" s="2" t="s">
        <v>7</v>
      </c>
      <c r="F5" s="7" t="s">
        <v>78</v>
      </c>
    </row>
    <row r="6" spans="1:8" x14ac:dyDescent="0.3">
      <c r="B6" s="48" t="s">
        <v>71</v>
      </c>
    </row>
    <row r="7" spans="1:8" x14ac:dyDescent="0.3">
      <c r="B7" t="s">
        <v>86</v>
      </c>
      <c r="F7" t="s">
        <v>69</v>
      </c>
      <c r="G7">
        <v>60</v>
      </c>
      <c r="H7" t="s">
        <v>79</v>
      </c>
    </row>
    <row r="8" spans="1:8" x14ac:dyDescent="0.3">
      <c r="G8" t="s">
        <v>7</v>
      </c>
    </row>
    <row r="9" spans="1:8" x14ac:dyDescent="0.3">
      <c r="B9" t="s">
        <v>73</v>
      </c>
      <c r="F9" t="s">
        <v>69</v>
      </c>
      <c r="G9">
        <v>2.2000000000000002</v>
      </c>
    </row>
    <row r="11" spans="1:8" x14ac:dyDescent="0.3">
      <c r="A11" t="s">
        <v>7</v>
      </c>
      <c r="B11" s="7" t="s">
        <v>74</v>
      </c>
      <c r="C11" s="8" t="s">
        <v>8</v>
      </c>
    </row>
    <row r="13" spans="1:8" x14ac:dyDescent="0.3">
      <c r="B13" t="s">
        <v>9</v>
      </c>
      <c r="F13" t="s">
        <v>7</v>
      </c>
    </row>
    <row r="14" spans="1:8" x14ac:dyDescent="0.3">
      <c r="A14" t="s">
        <v>7</v>
      </c>
      <c r="B14" t="s">
        <v>2</v>
      </c>
      <c r="C14" s="3" t="s">
        <v>3</v>
      </c>
      <c r="D14" s="3"/>
      <c r="E14" s="3" t="s">
        <v>4</v>
      </c>
    </row>
    <row r="15" spans="1:8" x14ac:dyDescent="0.3">
      <c r="A15" t="s">
        <v>7</v>
      </c>
      <c r="B15" s="43">
        <v>1</v>
      </c>
      <c r="C15">
        <f>+G9</f>
        <v>2.2000000000000002</v>
      </c>
      <c r="E15">
        <v>2600</v>
      </c>
      <c r="F15" t="s">
        <v>5</v>
      </c>
      <c r="G15" s="5">
        <f>C15*E15*B15</f>
        <v>5720.0000000000009</v>
      </c>
      <c r="H15" t="s">
        <v>6</v>
      </c>
    </row>
    <row r="17" spans="1:8" x14ac:dyDescent="0.3">
      <c r="A17" t="s">
        <v>7</v>
      </c>
      <c r="B17" s="7" t="s">
        <v>75</v>
      </c>
      <c r="C17" s="2" t="s">
        <v>76</v>
      </c>
    </row>
    <row r="19" spans="1:8" x14ac:dyDescent="0.3">
      <c r="A19" t="s">
        <v>7</v>
      </c>
      <c r="B19" t="s">
        <v>10</v>
      </c>
      <c r="F19" t="s">
        <v>7</v>
      </c>
    </row>
    <row r="20" spans="1:8" x14ac:dyDescent="0.3">
      <c r="B20" t="s">
        <v>2</v>
      </c>
      <c r="C20" s="3" t="s">
        <v>3</v>
      </c>
      <c r="D20" s="3"/>
      <c r="E20" s="3" t="s">
        <v>4</v>
      </c>
    </row>
    <row r="21" spans="1:8" x14ac:dyDescent="0.3">
      <c r="A21" t="s">
        <v>7</v>
      </c>
      <c r="B21" s="9">
        <v>0.91</v>
      </c>
      <c r="C21" s="44">
        <f>+G7</f>
        <v>60</v>
      </c>
      <c r="D21" s="1"/>
      <c r="E21" s="46">
        <v>1300</v>
      </c>
      <c r="F21" t="s">
        <v>5</v>
      </c>
      <c r="G21" s="5">
        <f>C21*E21*B21</f>
        <v>70980</v>
      </c>
      <c r="H21" t="s">
        <v>6</v>
      </c>
    </row>
    <row r="22" spans="1:8" x14ac:dyDescent="0.3">
      <c r="G22" s="5"/>
    </row>
    <row r="23" spans="1:8" x14ac:dyDescent="0.3">
      <c r="A23" t="s">
        <v>7</v>
      </c>
      <c r="B23" s="7" t="s">
        <v>75</v>
      </c>
      <c r="C23" s="2" t="s">
        <v>77</v>
      </c>
    </row>
    <row r="25" spans="1:8" x14ac:dyDescent="0.3">
      <c r="B25" t="s">
        <v>11</v>
      </c>
      <c r="F25" t="s">
        <v>7</v>
      </c>
    </row>
    <row r="26" spans="1:8" x14ac:dyDescent="0.3">
      <c r="B26" t="s">
        <v>2</v>
      </c>
      <c r="C26" s="3" t="s">
        <v>3</v>
      </c>
      <c r="D26" s="3"/>
      <c r="E26" s="3" t="s">
        <v>4</v>
      </c>
    </row>
    <row r="27" spans="1:8" x14ac:dyDescent="0.3">
      <c r="A27" t="s">
        <v>7</v>
      </c>
      <c r="B27" s="9">
        <v>0.72</v>
      </c>
      <c r="C27">
        <f>+G7</f>
        <v>60</v>
      </c>
      <c r="E27">
        <v>1300</v>
      </c>
      <c r="F27" t="s">
        <v>5</v>
      </c>
      <c r="G27" s="5">
        <f>C27*E27*B27</f>
        <v>56160</v>
      </c>
      <c r="H27" t="s">
        <v>35</v>
      </c>
    </row>
    <row r="29" spans="1:8" ht="27" customHeight="1" x14ac:dyDescent="0.3">
      <c r="F29" s="50" t="s">
        <v>81</v>
      </c>
      <c r="G29" s="51">
        <f>SUM(G15:G27)</f>
        <v>132860</v>
      </c>
      <c r="H29" s="52" t="s">
        <v>7</v>
      </c>
    </row>
    <row r="30" spans="1:8" ht="29.25" customHeight="1" x14ac:dyDescent="0.3">
      <c r="F30" s="53" t="s">
        <v>82</v>
      </c>
      <c r="G30" s="55">
        <f>G29*15</f>
        <v>1992900</v>
      </c>
      <c r="H30" s="52" t="s">
        <v>7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7" workbookViewId="0">
      <selection activeCell="G27" sqref="G27"/>
    </sheetView>
  </sheetViews>
  <sheetFormatPr defaultRowHeight="14.4" x14ac:dyDescent="0.3"/>
  <cols>
    <col min="1" max="1" width="9.33203125" customWidth="1"/>
    <col min="2" max="2" width="23.33203125" customWidth="1"/>
    <col min="4" max="4" width="11.109375" customWidth="1"/>
    <col min="6" max="6" width="15.5546875" customWidth="1"/>
    <col min="7" max="7" width="12" customWidth="1"/>
  </cols>
  <sheetData>
    <row r="1" spans="1:8" ht="18" x14ac:dyDescent="0.35">
      <c r="C1" s="35" t="str">
        <f>'Base Case'!C1</f>
        <v>Process Equipment Proposal - Air Compressor</v>
      </c>
    </row>
    <row r="3" spans="1:8" ht="28.8" x14ac:dyDescent="0.3">
      <c r="A3" s="41" t="str">
        <f>+'Base Case'!A2</f>
        <v>Customer Name:</v>
      </c>
      <c r="B3" t="str">
        <f>+'Base Case'!B2</f>
        <v>Customer ABC</v>
      </c>
      <c r="D3" s="41" t="str">
        <f>+'Base Case'!D2</f>
        <v>Customer Address:</v>
      </c>
    </row>
    <row r="5" spans="1:8" x14ac:dyDescent="0.3">
      <c r="C5" s="45" t="s">
        <v>12</v>
      </c>
    </row>
    <row r="7" spans="1:8" x14ac:dyDescent="0.3">
      <c r="C7" s="8" t="s">
        <v>1</v>
      </c>
    </row>
    <row r="9" spans="1:8" x14ac:dyDescent="0.3">
      <c r="B9" s="7" t="s">
        <v>70</v>
      </c>
      <c r="C9" s="2" t="s">
        <v>7</v>
      </c>
      <c r="F9" s="7" t="s">
        <v>78</v>
      </c>
    </row>
    <row r="10" spans="1:8" x14ac:dyDescent="0.3">
      <c r="B10" s="48" t="s">
        <v>72</v>
      </c>
      <c r="C10" s="2"/>
      <c r="F10" s="7"/>
    </row>
    <row r="11" spans="1:8" x14ac:dyDescent="0.3">
      <c r="B11" t="s">
        <v>87</v>
      </c>
      <c r="F11" t="s">
        <v>69</v>
      </c>
      <c r="G11">
        <v>56.07</v>
      </c>
      <c r="H11" t="s">
        <v>80</v>
      </c>
    </row>
    <row r="13" spans="1:8" x14ac:dyDescent="0.3">
      <c r="B13" s="22"/>
      <c r="C13" s="1"/>
      <c r="D13" s="1"/>
      <c r="E13" s="4"/>
      <c r="G13" s="5"/>
    </row>
    <row r="15" spans="1:8" x14ac:dyDescent="0.3">
      <c r="A15" t="s">
        <v>7</v>
      </c>
      <c r="B15" s="7" t="s">
        <v>75</v>
      </c>
      <c r="C15" s="2" t="s">
        <v>76</v>
      </c>
    </row>
    <row r="17" spans="1:8" x14ac:dyDescent="0.3">
      <c r="B17" t="s">
        <v>10</v>
      </c>
      <c r="F17" t="s">
        <v>7</v>
      </c>
    </row>
    <row r="18" spans="1:8" x14ac:dyDescent="0.3">
      <c r="B18" t="s">
        <v>2</v>
      </c>
      <c r="C18" s="3" t="s">
        <v>3</v>
      </c>
      <c r="D18" s="3"/>
      <c r="E18" s="3" t="s">
        <v>4</v>
      </c>
    </row>
    <row r="19" spans="1:8" x14ac:dyDescent="0.3">
      <c r="A19" t="s">
        <v>7</v>
      </c>
      <c r="B19" s="47">
        <v>0.72</v>
      </c>
      <c r="C19" s="44">
        <f>+G11</f>
        <v>56.07</v>
      </c>
      <c r="D19" s="1"/>
      <c r="E19" s="46">
        <v>1300</v>
      </c>
      <c r="F19" t="s">
        <v>5</v>
      </c>
      <c r="G19" s="5">
        <f>C19*E19*B19</f>
        <v>52481.52</v>
      </c>
      <c r="H19" t="s">
        <v>6</v>
      </c>
    </row>
    <row r="21" spans="1:8" x14ac:dyDescent="0.3">
      <c r="A21" t="s">
        <v>7</v>
      </c>
      <c r="B21" s="7" t="s">
        <v>75</v>
      </c>
      <c r="C21" s="2" t="s">
        <v>77</v>
      </c>
    </row>
    <row r="23" spans="1:8" x14ac:dyDescent="0.3">
      <c r="B23" t="s">
        <v>11</v>
      </c>
      <c r="F23" t="s">
        <v>7</v>
      </c>
    </row>
    <row r="24" spans="1:8" x14ac:dyDescent="0.3">
      <c r="B24" t="s">
        <v>2</v>
      </c>
      <c r="C24" s="3" t="s">
        <v>3</v>
      </c>
      <c r="D24" s="3"/>
      <c r="E24" s="3" t="s">
        <v>4</v>
      </c>
    </row>
    <row r="25" spans="1:8" x14ac:dyDescent="0.3">
      <c r="A25" t="s">
        <v>7</v>
      </c>
      <c r="B25" s="47">
        <v>0.57999999999999996</v>
      </c>
      <c r="C25">
        <f>+G11</f>
        <v>56.07</v>
      </c>
      <c r="E25">
        <v>1300</v>
      </c>
      <c r="F25" t="s">
        <v>5</v>
      </c>
      <c r="G25" s="5">
        <f>C25*E25*B25</f>
        <v>42276.78</v>
      </c>
      <c r="H25" t="s">
        <v>6</v>
      </c>
    </row>
    <row r="26" spans="1:8" x14ac:dyDescent="0.3">
      <c r="G26" s="5"/>
    </row>
    <row r="27" spans="1:8" ht="31.5" customHeight="1" x14ac:dyDescent="0.3">
      <c r="F27" s="50" t="s">
        <v>81</v>
      </c>
      <c r="G27" s="51">
        <f>SUM(G13:G26)</f>
        <v>94758.299999999988</v>
      </c>
      <c r="H27" s="52" t="s">
        <v>7</v>
      </c>
    </row>
    <row r="28" spans="1:8" ht="43.2" x14ac:dyDescent="0.3">
      <c r="F28" s="53" t="s">
        <v>82</v>
      </c>
      <c r="G28" s="54">
        <f>+G27*15</f>
        <v>1421374.4999999998</v>
      </c>
      <c r="H28" s="52" t="s">
        <v>7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3" workbookViewId="0">
      <selection activeCell="E6" sqref="E6"/>
    </sheetView>
  </sheetViews>
  <sheetFormatPr defaultRowHeight="14.4" x14ac:dyDescent="0.3"/>
  <cols>
    <col min="1" max="1" width="10.88671875" customWidth="1"/>
    <col min="4" max="4" width="11" customWidth="1"/>
    <col min="5" max="5" width="15.6640625" customWidth="1"/>
    <col min="6" max="6" width="15.5546875" customWidth="1"/>
  </cols>
  <sheetData>
    <row r="1" spans="1:8" ht="18" x14ac:dyDescent="0.35">
      <c r="C1" s="35" t="str">
        <f>'Base Case'!C1</f>
        <v>Process Equipment Proposal - Air Compressor</v>
      </c>
    </row>
    <row r="3" spans="1:8" x14ac:dyDescent="0.3">
      <c r="C3" s="7" t="s">
        <v>21</v>
      </c>
    </row>
    <row r="4" spans="1:8" x14ac:dyDescent="0.3">
      <c r="C4" s="7"/>
    </row>
    <row r="5" spans="1:8" ht="28.8" x14ac:dyDescent="0.3">
      <c r="A5" s="41" t="str">
        <f>+'Base Case'!A2</f>
        <v>Customer Name:</v>
      </c>
      <c r="B5" t="str">
        <f>+'Base Case'!B2</f>
        <v>Customer ABC</v>
      </c>
      <c r="D5" s="41" t="str">
        <f>+'Base Case'!D2</f>
        <v>Customer Address:</v>
      </c>
      <c r="E5" s="10" t="str">
        <f>+'Base Case'!E2</f>
        <v>Main Street, Anytown, USA</v>
      </c>
      <c r="G5" s="10"/>
      <c r="H5" s="6"/>
    </row>
    <row r="6" spans="1:8" x14ac:dyDescent="0.3">
      <c r="E6" s="11" t="s">
        <v>0</v>
      </c>
      <c r="G6" s="10"/>
      <c r="H6" s="6"/>
    </row>
    <row r="7" spans="1:8" x14ac:dyDescent="0.3">
      <c r="A7" t="s">
        <v>19</v>
      </c>
      <c r="E7" s="12" t="s">
        <v>13</v>
      </c>
      <c r="G7" s="10"/>
      <c r="H7" s="6"/>
    </row>
    <row r="8" spans="1:8" x14ac:dyDescent="0.3">
      <c r="A8" t="s">
        <v>71</v>
      </c>
      <c r="E8" s="12"/>
      <c r="G8" s="10"/>
      <c r="H8" s="6"/>
    </row>
    <row r="9" spans="1:8" x14ac:dyDescent="0.3">
      <c r="A9" t="s">
        <v>86</v>
      </c>
      <c r="E9" s="10">
        <v>15000</v>
      </c>
      <c r="G9" s="10"/>
      <c r="H9" s="6"/>
    </row>
    <row r="10" spans="1:8" x14ac:dyDescent="0.3">
      <c r="E10" s="10" t="s">
        <v>7</v>
      </c>
      <c r="G10" s="10"/>
      <c r="H10" s="6"/>
    </row>
    <row r="11" spans="1:8" x14ac:dyDescent="0.3">
      <c r="E11" s="10"/>
      <c r="G11" s="10"/>
      <c r="H11" s="6"/>
    </row>
    <row r="12" spans="1:8" x14ac:dyDescent="0.3">
      <c r="C12" s="8" t="s">
        <v>14</v>
      </c>
      <c r="E12" s="49">
        <f>SUM(E9:E11)</f>
        <v>15000</v>
      </c>
      <c r="G12" s="10"/>
      <c r="H12" s="6"/>
    </row>
    <row r="13" spans="1:8" x14ac:dyDescent="0.3">
      <c r="E13" s="10"/>
      <c r="G13" s="10"/>
      <c r="H13" s="6"/>
    </row>
    <row r="14" spans="1:8" ht="27" x14ac:dyDescent="0.3">
      <c r="E14" s="50" t="s">
        <v>81</v>
      </c>
      <c r="F14" s="57">
        <f>1*'Base Case'!G29</f>
        <v>132860</v>
      </c>
      <c r="G14" s="10"/>
      <c r="H14" s="6"/>
    </row>
    <row r="15" spans="1:8" x14ac:dyDescent="0.3">
      <c r="E15" s="10"/>
      <c r="G15" s="10"/>
      <c r="H15" s="6"/>
    </row>
    <row r="16" spans="1:8" x14ac:dyDescent="0.3">
      <c r="E16" s="11" t="s">
        <v>15</v>
      </c>
      <c r="G16" s="10"/>
      <c r="H16" s="6"/>
    </row>
    <row r="17" spans="1:8" x14ac:dyDescent="0.3">
      <c r="F17" s="10"/>
      <c r="G17" s="10"/>
    </row>
    <row r="18" spans="1:8" x14ac:dyDescent="0.3">
      <c r="A18" t="s">
        <v>19</v>
      </c>
      <c r="E18" s="12" t="s">
        <v>13</v>
      </c>
      <c r="G18" s="10"/>
    </row>
    <row r="19" spans="1:8" x14ac:dyDescent="0.3">
      <c r="A19" s="42" t="s">
        <v>72</v>
      </c>
      <c r="E19" s="12"/>
      <c r="G19" s="10"/>
    </row>
    <row r="20" spans="1:8" x14ac:dyDescent="0.3">
      <c r="A20" t="s">
        <v>87</v>
      </c>
      <c r="E20" s="10">
        <v>25000</v>
      </c>
      <c r="G20" s="10"/>
    </row>
    <row r="21" spans="1:8" x14ac:dyDescent="0.3">
      <c r="E21" s="13" t="s">
        <v>7</v>
      </c>
      <c r="F21" s="10"/>
      <c r="G21" s="10"/>
    </row>
    <row r="22" spans="1:8" x14ac:dyDescent="0.3">
      <c r="D22" s="8"/>
      <c r="E22" s="10"/>
      <c r="G22" s="10"/>
    </row>
    <row r="23" spans="1:8" x14ac:dyDescent="0.3">
      <c r="B23" s="8" t="s">
        <v>16</v>
      </c>
      <c r="E23" s="11">
        <f>SUM(E20:E22)</f>
        <v>25000</v>
      </c>
      <c r="G23" s="10"/>
    </row>
    <row r="24" spans="1:8" x14ac:dyDescent="0.3">
      <c r="E24" s="10"/>
      <c r="G24" s="10"/>
    </row>
    <row r="25" spans="1:8" ht="37.5" customHeight="1" x14ac:dyDescent="0.3">
      <c r="C25" s="11"/>
      <c r="E25" s="50" t="s">
        <v>81</v>
      </c>
      <c r="F25" s="57">
        <f>1*'Efficient Case'!G27</f>
        <v>94758.299999999988</v>
      </c>
      <c r="G25" s="10"/>
    </row>
    <row r="26" spans="1:8" x14ac:dyDescent="0.3">
      <c r="C26" s="11"/>
      <c r="E26" s="11"/>
      <c r="F26" s="23"/>
      <c r="G26" s="10"/>
    </row>
    <row r="27" spans="1:8" ht="27" x14ac:dyDescent="0.3">
      <c r="E27" s="56" t="s">
        <v>83</v>
      </c>
      <c r="F27" s="59">
        <f>F14-F25</f>
        <v>38101.700000000012</v>
      </c>
      <c r="G27" s="10"/>
    </row>
    <row r="28" spans="1:8" x14ac:dyDescent="0.3">
      <c r="D28" t="s">
        <v>17</v>
      </c>
      <c r="E28" s="10"/>
      <c r="F28" s="14">
        <f>F27*20</f>
        <v>762034.00000000023</v>
      </c>
      <c r="G28" s="10" t="s">
        <v>56</v>
      </c>
    </row>
    <row r="29" spans="1:8" x14ac:dyDescent="0.3">
      <c r="E29" s="10"/>
      <c r="G29" s="10"/>
    </row>
    <row r="30" spans="1:8" x14ac:dyDescent="0.3">
      <c r="A30" s="8" t="s">
        <v>18</v>
      </c>
      <c r="E30" s="10">
        <f>E23-E12</f>
        <v>10000</v>
      </c>
      <c r="F30" s="58">
        <f>E30/F28</f>
        <v>1.3122774049451858E-2</v>
      </c>
      <c r="G30" s="10" t="s">
        <v>20</v>
      </c>
      <c r="H30" s="14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4" workbookViewId="0">
      <selection activeCell="F20" sqref="F20"/>
    </sheetView>
  </sheetViews>
  <sheetFormatPr defaultRowHeight="14.4" x14ac:dyDescent="0.3"/>
  <cols>
    <col min="1" max="1" width="10.5546875" customWidth="1"/>
    <col min="3" max="3" width="3.6640625" customWidth="1"/>
    <col min="4" max="4" width="7.109375" customWidth="1"/>
    <col min="5" max="5" width="11.109375" customWidth="1"/>
    <col min="6" max="6" width="24.88671875" customWidth="1"/>
  </cols>
  <sheetData>
    <row r="1" spans="1:7" ht="18" x14ac:dyDescent="0.35">
      <c r="B1" s="35" t="str">
        <f>'Base Case'!C1</f>
        <v>Process Equipment Proposal - Air Compressor</v>
      </c>
    </row>
    <row r="2" spans="1:7" ht="6.75" customHeight="1" x14ac:dyDescent="0.3"/>
    <row r="3" spans="1:7" ht="18" x14ac:dyDescent="0.35">
      <c r="B3" s="15" t="s">
        <v>68</v>
      </c>
    </row>
    <row r="4" spans="1:7" ht="28.8" x14ac:dyDescent="0.3">
      <c r="A4" s="41" t="str">
        <f>+'Base Case'!A2</f>
        <v>Customer Name:</v>
      </c>
      <c r="B4" t="str">
        <f>+'Base Case'!B2</f>
        <v>Customer ABC</v>
      </c>
      <c r="E4" s="41" t="str">
        <f>+'Base Case'!D2</f>
        <v>Customer Address:</v>
      </c>
      <c r="F4" s="42" t="str">
        <f>+'Base Case'!E2</f>
        <v>Main Street, Anytown, USA</v>
      </c>
      <c r="G4" t="s">
        <v>7</v>
      </c>
    </row>
    <row r="5" spans="1:7" ht="7.5" customHeight="1" x14ac:dyDescent="0.3"/>
    <row r="6" spans="1:7" x14ac:dyDescent="0.3">
      <c r="A6" s="16" t="s">
        <v>22</v>
      </c>
      <c r="F6" s="21">
        <f>+'Quote Summary'!E30</f>
        <v>10000</v>
      </c>
    </row>
    <row r="7" spans="1:7" x14ac:dyDescent="0.3">
      <c r="A7" s="16" t="s">
        <v>23</v>
      </c>
      <c r="F7" s="10"/>
    </row>
    <row r="8" spans="1:7" x14ac:dyDescent="0.3">
      <c r="A8" s="16" t="s">
        <v>24</v>
      </c>
      <c r="F8" s="10"/>
    </row>
    <row r="9" spans="1:7" x14ac:dyDescent="0.3">
      <c r="A9" s="16" t="s">
        <v>26</v>
      </c>
      <c r="F9" s="10"/>
    </row>
    <row r="10" spans="1:7" x14ac:dyDescent="0.3">
      <c r="B10" s="7" t="s">
        <v>25</v>
      </c>
      <c r="F10" s="21">
        <f>SUM(F6:F9)</f>
        <v>10000</v>
      </c>
    </row>
    <row r="11" spans="1:7" x14ac:dyDescent="0.3">
      <c r="F11" s="10"/>
    </row>
    <row r="12" spans="1:7" x14ac:dyDescent="0.3">
      <c r="A12" t="s">
        <v>27</v>
      </c>
      <c r="C12" s="17" t="s">
        <v>55</v>
      </c>
      <c r="D12" s="18"/>
      <c r="E12" s="19" t="s">
        <v>28</v>
      </c>
      <c r="F12" s="10"/>
    </row>
    <row r="13" spans="1:7" ht="5.25" customHeight="1" x14ac:dyDescent="0.3">
      <c r="F13" s="10"/>
    </row>
    <row r="14" spans="1:7" x14ac:dyDescent="0.3">
      <c r="B14" s="7" t="s">
        <v>29</v>
      </c>
      <c r="F14" s="10">
        <f>(F12+F10)*1.0635</f>
        <v>10634.999999999998</v>
      </c>
    </row>
    <row r="15" spans="1:7" ht="15" thickBot="1" x14ac:dyDescent="0.35">
      <c r="F15" s="10"/>
    </row>
    <row r="16" spans="1:7" ht="15" thickBot="1" x14ac:dyDescent="0.35">
      <c r="A16" s="36" t="s">
        <v>30</v>
      </c>
      <c r="B16" s="37"/>
      <c r="C16" s="37"/>
      <c r="D16" s="37"/>
      <c r="E16" s="37"/>
      <c r="F16" s="38">
        <f>F10*0.4</f>
        <v>4000</v>
      </c>
    </row>
    <row r="17" spans="1:7" x14ac:dyDescent="0.3">
      <c r="F17" s="10"/>
    </row>
    <row r="18" spans="1:7" x14ac:dyDescent="0.3">
      <c r="B18" s="7" t="s">
        <v>31</v>
      </c>
      <c r="F18" s="20">
        <f>F14-F16</f>
        <v>6634.9999999999982</v>
      </c>
    </row>
    <row r="19" spans="1:7" ht="6.75" customHeight="1" x14ac:dyDescent="0.3"/>
    <row r="20" spans="1:7" x14ac:dyDescent="0.3">
      <c r="A20" t="s">
        <v>32</v>
      </c>
      <c r="F20" s="17">
        <f>Costs!C26</f>
        <v>3.9299999999999997</v>
      </c>
      <c r="G20" t="s">
        <v>33</v>
      </c>
    </row>
    <row r="22" spans="1:7" x14ac:dyDescent="0.3">
      <c r="A22" t="s">
        <v>34</v>
      </c>
      <c r="F22" s="24">
        <f>1*'Quote Summary'!F27</f>
        <v>38101.700000000012</v>
      </c>
      <c r="G22" t="s">
        <v>35</v>
      </c>
    </row>
    <row r="23" spans="1:7" ht="9" customHeight="1" x14ac:dyDescent="0.3"/>
    <row r="24" spans="1:7" x14ac:dyDescent="0.3">
      <c r="A24" t="s">
        <v>36</v>
      </c>
      <c r="F24" s="10">
        <f>1*Costs!C24</f>
        <v>3271.247550000001</v>
      </c>
      <c r="G24" t="s">
        <v>39</v>
      </c>
    </row>
    <row r="25" spans="1:7" ht="9.75" customHeight="1" x14ac:dyDescent="0.3"/>
    <row r="26" spans="1:7" x14ac:dyDescent="0.3">
      <c r="A26" t="s">
        <v>37</v>
      </c>
      <c r="F26" s="6">
        <f>F18/F24</f>
        <v>2.0282781717329819</v>
      </c>
      <c r="G26" t="s">
        <v>38</v>
      </c>
    </row>
    <row r="27" spans="1:7" ht="7.5" customHeight="1" x14ac:dyDescent="0.3"/>
    <row r="28" spans="1:7" x14ac:dyDescent="0.3">
      <c r="A28" t="s">
        <v>40</v>
      </c>
      <c r="F28" s="6">
        <f>(F24/F18)*100</f>
        <v>49.302902034664683</v>
      </c>
      <c r="G28" t="s">
        <v>41</v>
      </c>
    </row>
    <row r="29" spans="1:7" ht="9" customHeight="1" x14ac:dyDescent="0.3"/>
    <row r="30" spans="1:7" x14ac:dyDescent="0.3">
      <c r="A30" t="s">
        <v>42</v>
      </c>
      <c r="F30" s="10">
        <f>F24/12</f>
        <v>272.60396250000008</v>
      </c>
      <c r="G30" t="s">
        <v>43</v>
      </c>
    </row>
    <row r="32" spans="1:7" x14ac:dyDescent="0.3">
      <c r="A32" s="19" t="s">
        <v>44</v>
      </c>
      <c r="B32" s="19"/>
      <c r="C32" s="19"/>
      <c r="D32" s="19"/>
      <c r="E32" s="19"/>
      <c r="F32" s="19"/>
    </row>
    <row r="33" spans="1:6" x14ac:dyDescent="0.3">
      <c r="A33" s="19" t="s">
        <v>84</v>
      </c>
      <c r="B33" s="19"/>
      <c r="C33" s="19"/>
      <c r="D33" s="19"/>
      <c r="E33" s="19"/>
      <c r="F33" s="19"/>
    </row>
    <row r="34" spans="1:6" x14ac:dyDescent="0.3">
      <c r="A34" s="19" t="s">
        <v>45</v>
      </c>
      <c r="B34" s="19"/>
      <c r="C34" s="19"/>
      <c r="D34" s="19"/>
      <c r="E34" s="19"/>
      <c r="F34" s="19"/>
    </row>
    <row r="35" spans="1:6" x14ac:dyDescent="0.3">
      <c r="A35" s="19" t="s">
        <v>85</v>
      </c>
      <c r="B35" s="19"/>
      <c r="C35" s="19"/>
      <c r="D35" s="19"/>
      <c r="E35" s="19"/>
      <c r="F35" s="19"/>
    </row>
    <row r="36" spans="1:6" x14ac:dyDescent="0.3">
      <c r="A36" s="19" t="s">
        <v>46</v>
      </c>
      <c r="B36" s="19"/>
      <c r="C36" s="19"/>
      <c r="D36" s="19"/>
      <c r="E36" s="19"/>
      <c r="F36" s="19"/>
    </row>
    <row r="37" spans="1:6" x14ac:dyDescent="0.3">
      <c r="A37" s="19" t="s">
        <v>47</v>
      </c>
      <c r="B37" s="19"/>
      <c r="C37" s="19"/>
      <c r="D37" s="19"/>
      <c r="E37" s="19"/>
      <c r="F37" s="19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7" workbookViewId="0">
      <selection activeCell="C26" sqref="C26"/>
    </sheetView>
  </sheetViews>
  <sheetFormatPr defaultRowHeight="14.4" x14ac:dyDescent="0.3"/>
  <cols>
    <col min="1" max="1" width="31.44140625" style="61" customWidth="1"/>
    <col min="3" max="3" width="18.5546875" customWidth="1"/>
    <col min="4" max="4" width="19.5546875" customWidth="1"/>
    <col min="5" max="5" width="39.6640625" style="39" customWidth="1"/>
  </cols>
  <sheetData>
    <row r="1" spans="1:10" ht="18" x14ac:dyDescent="0.35">
      <c r="C1" s="35" t="str">
        <f>'Base Case'!C1</f>
        <v>Process Equipment Proposal - Air Compressor</v>
      </c>
    </row>
    <row r="2" spans="1:10" ht="18" x14ac:dyDescent="0.35">
      <c r="C2" s="35"/>
    </row>
    <row r="3" spans="1:10" ht="18" x14ac:dyDescent="0.35">
      <c r="A3" s="62" t="str">
        <f>+'Base Case'!A2</f>
        <v>Customer Name:</v>
      </c>
      <c r="B3" t="str">
        <f>+'Base Case'!B2</f>
        <v>Customer ABC</v>
      </c>
      <c r="C3" s="35"/>
      <c r="D3" s="7" t="str">
        <f>+'Base Case'!D2</f>
        <v>Customer Address:</v>
      </c>
      <c r="E3" s="39" t="str">
        <f>+'Base Case'!E2</f>
        <v>Main Street, Anytown, USA</v>
      </c>
    </row>
    <row r="4" spans="1:10" ht="18" x14ac:dyDescent="0.35">
      <c r="C4" s="35"/>
    </row>
    <row r="6" spans="1:10" x14ac:dyDescent="0.3">
      <c r="A6" s="62" t="s">
        <v>48</v>
      </c>
      <c r="C6" s="30" t="s">
        <v>57</v>
      </c>
      <c r="D6" s="30"/>
      <c r="E6" s="40" t="s">
        <v>88</v>
      </c>
      <c r="F6" s="26"/>
      <c r="G6" s="26"/>
      <c r="H6" s="26"/>
      <c r="I6" s="26"/>
      <c r="J6" s="27"/>
    </row>
    <row r="7" spans="1:10" x14ac:dyDescent="0.3">
      <c r="C7" s="30" t="s">
        <v>62</v>
      </c>
      <c r="D7" s="30"/>
      <c r="E7" s="40" t="s">
        <v>89</v>
      </c>
      <c r="F7" s="26"/>
      <c r="G7" s="26"/>
      <c r="H7" s="26"/>
      <c r="I7" s="26"/>
      <c r="J7" s="27"/>
    </row>
    <row r="8" spans="1:10" x14ac:dyDescent="0.3">
      <c r="C8" s="30" t="s">
        <v>102</v>
      </c>
      <c r="D8" s="30"/>
      <c r="E8" s="40" t="s">
        <v>90</v>
      </c>
      <c r="F8" s="26"/>
      <c r="G8" s="26"/>
      <c r="H8" s="26"/>
      <c r="I8" s="26"/>
      <c r="J8" s="27"/>
    </row>
    <row r="9" spans="1:10" ht="27" x14ac:dyDescent="0.3">
      <c r="C9" s="30" t="s">
        <v>58</v>
      </c>
      <c r="D9" s="30"/>
      <c r="E9" s="40" t="s">
        <v>91</v>
      </c>
      <c r="F9" s="26"/>
      <c r="G9" s="26"/>
      <c r="H9" s="26"/>
      <c r="I9" s="26"/>
      <c r="J9" s="27"/>
    </row>
    <row r="10" spans="1:10" ht="27" x14ac:dyDescent="0.3">
      <c r="C10" s="30" t="s">
        <v>63</v>
      </c>
      <c r="D10" s="30"/>
      <c r="E10" s="40" t="s">
        <v>92</v>
      </c>
      <c r="F10" s="26"/>
      <c r="G10" s="26"/>
      <c r="H10" s="26"/>
      <c r="I10" s="26"/>
      <c r="J10" s="27"/>
    </row>
    <row r="11" spans="1:10" ht="27" x14ac:dyDescent="0.3">
      <c r="C11" s="30" t="s">
        <v>64</v>
      </c>
      <c r="D11" s="30"/>
      <c r="E11" s="40" t="s">
        <v>93</v>
      </c>
      <c r="F11" s="26"/>
      <c r="G11" s="26"/>
      <c r="H11" s="26"/>
      <c r="I11" s="26"/>
      <c r="J11" s="27"/>
    </row>
    <row r="12" spans="1:10" ht="27" x14ac:dyDescent="0.3">
      <c r="C12" s="30" t="s">
        <v>59</v>
      </c>
      <c r="D12" s="30"/>
      <c r="E12" s="40" t="s">
        <v>94</v>
      </c>
      <c r="F12" s="26"/>
      <c r="G12" s="26"/>
      <c r="H12" s="26"/>
      <c r="I12" s="26"/>
      <c r="J12" s="27"/>
    </row>
    <row r="13" spans="1:10" ht="27" x14ac:dyDescent="0.3">
      <c r="C13" s="30" t="s">
        <v>65</v>
      </c>
      <c r="D13" s="30"/>
      <c r="E13" s="40" t="s">
        <v>95</v>
      </c>
      <c r="F13" s="26"/>
      <c r="G13" s="26"/>
      <c r="H13" s="26"/>
      <c r="I13" s="26"/>
      <c r="J13" s="27"/>
    </row>
    <row r="14" spans="1:10" ht="27" x14ac:dyDescent="0.3">
      <c r="C14" s="30" t="s">
        <v>66</v>
      </c>
      <c r="D14" s="30"/>
      <c r="E14" s="40" t="s">
        <v>96</v>
      </c>
      <c r="F14" s="28"/>
      <c r="G14" s="28"/>
      <c r="H14" s="28"/>
      <c r="I14" s="28"/>
      <c r="J14" s="28"/>
    </row>
    <row r="15" spans="1:10" ht="26.4" x14ac:dyDescent="0.3">
      <c r="C15" s="31" t="s">
        <v>60</v>
      </c>
      <c r="D15" s="31"/>
      <c r="E15" s="32" t="s">
        <v>67</v>
      </c>
      <c r="F15" s="29"/>
      <c r="G15" s="29"/>
      <c r="H15" s="29"/>
      <c r="I15" s="29"/>
      <c r="J15" s="29"/>
    </row>
    <row r="16" spans="1:10" ht="26.4" x14ac:dyDescent="0.3">
      <c r="C16" s="33" t="s">
        <v>61</v>
      </c>
      <c r="D16" s="33"/>
      <c r="E16" s="34" t="s">
        <v>97</v>
      </c>
    </row>
    <row r="18" spans="1:3" x14ac:dyDescent="0.3">
      <c r="A18" s="62" t="s">
        <v>50</v>
      </c>
      <c r="C18" s="25">
        <v>6.7500000000000004E-2</v>
      </c>
    </row>
    <row r="19" spans="1:3" x14ac:dyDescent="0.3">
      <c r="C19" s="10"/>
    </row>
    <row r="20" spans="1:3" x14ac:dyDescent="0.3">
      <c r="A20" s="62" t="s">
        <v>49</v>
      </c>
      <c r="C20" s="21">
        <v>14.83</v>
      </c>
    </row>
    <row r="21" spans="1:3" x14ac:dyDescent="0.3">
      <c r="C21" s="10"/>
    </row>
    <row r="22" spans="1:3" x14ac:dyDescent="0.3">
      <c r="A22" s="62" t="s">
        <v>51</v>
      </c>
      <c r="C22" s="21">
        <f>'Financial Analysis'!F18</f>
        <v>6634.9999999999982</v>
      </c>
    </row>
    <row r="23" spans="1:3" x14ac:dyDescent="0.3">
      <c r="C23" s="10"/>
    </row>
    <row r="24" spans="1:3" x14ac:dyDescent="0.3">
      <c r="A24" s="62" t="s">
        <v>52</v>
      </c>
      <c r="C24" s="21">
        <f>(C26*C20*12)+(C18*C28)</f>
        <v>3271.247550000001</v>
      </c>
    </row>
    <row r="26" spans="1:3" x14ac:dyDescent="0.3">
      <c r="A26" s="62" t="s">
        <v>53</v>
      </c>
      <c r="C26" s="17">
        <f>'Base Case'!G7-'Efficient Case'!G11</f>
        <v>3.9299999999999997</v>
      </c>
    </row>
    <row r="28" spans="1:3" x14ac:dyDescent="0.3">
      <c r="A28" s="62" t="s">
        <v>54</v>
      </c>
      <c r="C28" s="60">
        <f>1*'Financial Analysis'!F22</f>
        <v>38101.700000000012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Base Case</vt:lpstr>
      <vt:lpstr>Efficient Case</vt:lpstr>
      <vt:lpstr>Quote Summary</vt:lpstr>
      <vt:lpstr>Financial Analysis</vt:lpstr>
      <vt:lpstr>Costs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SetupUser</cp:lastModifiedBy>
  <cp:lastPrinted>2019-05-06T18:34:03Z</cp:lastPrinted>
  <dcterms:created xsi:type="dcterms:W3CDTF">2012-05-18T18:22:14Z</dcterms:created>
  <dcterms:modified xsi:type="dcterms:W3CDTF">2019-06-06T14:16:09Z</dcterms:modified>
</cp:coreProperties>
</file>